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AG_Teams\_Team-030\_SG01\Projekte\ePaper\Vergütung ambulantisierbarer Leistungen\"/>
    </mc:Choice>
  </mc:AlternateContent>
  <bookViews>
    <workbookView xWindow="-120" yWindow="-120" windowWidth="29040" windowHeight="15840" activeTab="2"/>
  </bookViews>
  <sheets>
    <sheet name="A) Erhöhung ambulante Vergütung" sheetId="1" r:id="rId1"/>
    <sheet name="B) Einheitliche Vergütung" sheetId="3" r:id="rId2"/>
    <sheet name="Quelle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C18" i="1"/>
  <c r="F22" i="1"/>
  <c r="C23" i="3" l="1"/>
  <c r="C19" i="3"/>
  <c r="E26" i="1" l="1"/>
  <c r="C20" i="1" l="1"/>
  <c r="C20" i="3" l="1"/>
  <c r="D18" i="3" s="1"/>
  <c r="C22" i="3"/>
  <c r="C18" i="3"/>
  <c r="C24" i="3" l="1"/>
  <c r="C25" i="3" s="1"/>
  <c r="D22" i="3" s="1"/>
  <c r="C21" i="1"/>
  <c r="F23" i="1" s="1"/>
  <c r="F18" i="1"/>
  <c r="F19" i="1" l="1"/>
  <c r="F20" i="1" s="1"/>
  <c r="G18" i="1" s="1"/>
  <c r="F24" i="1"/>
  <c r="F25" i="1" s="1"/>
  <c r="G22" i="1" s="1"/>
  <c r="C23" i="1"/>
</calcChain>
</file>

<file path=xl/sharedStrings.xml><?xml version="1.0" encoding="utf-8"?>
<sst xmlns="http://schemas.openxmlformats.org/spreadsheetml/2006/main" count="71" uniqueCount="41">
  <si>
    <t xml:space="preserve">Parameter  </t>
  </si>
  <si>
    <t>Wert</t>
  </si>
  <si>
    <t>Annahmen</t>
  </si>
  <si>
    <t>Fallzahlen</t>
  </si>
  <si>
    <t>Preise</t>
  </si>
  <si>
    <t>Gegenwärtiger stationärer (Durchschnitts-)Preis</t>
  </si>
  <si>
    <t>Gegenwärtiger ambulanter (Durchschnitts-)Preis</t>
  </si>
  <si>
    <t>Beobachtbare/errechnete Werte</t>
  </si>
  <si>
    <r>
      <rPr>
        <b/>
        <u/>
        <sz val="11"/>
        <color theme="1"/>
        <rFont val="Calibri"/>
        <family val="2"/>
        <scheme val="minor"/>
      </rPr>
      <t>Neuer</t>
    </r>
    <r>
      <rPr>
        <sz val="11"/>
        <color theme="1"/>
        <rFont val="Calibri"/>
        <family val="2"/>
        <scheme val="minor"/>
      </rPr>
      <t xml:space="preserve"> ambulanter (Durchschnitts-)Preis</t>
    </r>
  </si>
  <si>
    <t>Ergebnisse</t>
  </si>
  <si>
    <t>Parameter</t>
  </si>
  <si>
    <t xml:space="preserve">Grad der Angleichung an den stationären Preis </t>
  </si>
  <si>
    <r>
      <t xml:space="preserve">Gesamtkosten </t>
    </r>
    <r>
      <rPr>
        <b/>
        <u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Erhöhung des ambulanten Preises</t>
    </r>
  </si>
  <si>
    <r>
      <t xml:space="preserve">Gesamtkosten </t>
    </r>
    <r>
      <rPr>
        <b/>
        <u/>
        <sz val="11"/>
        <color theme="1"/>
        <rFont val="Calibri"/>
        <family val="2"/>
        <scheme val="minor"/>
      </rPr>
      <t>nach</t>
    </r>
    <r>
      <rPr>
        <sz val="11"/>
        <color theme="1"/>
        <rFont val="Calibri"/>
        <family val="2"/>
        <scheme val="minor"/>
      </rPr>
      <t xml:space="preserve"> Erhöhung des ambulanten Preises</t>
    </r>
  </si>
  <si>
    <t>Veränderung der Gesamtkosten</t>
  </si>
  <si>
    <t>Veränderung der Gesamtkosten in Prozent</t>
  </si>
  <si>
    <t>vor Preiserhöhung</t>
  </si>
  <si>
    <t>nach Preiserhöhung</t>
  </si>
  <si>
    <t>Bewertung</t>
  </si>
  <si>
    <t>Theoretische Preisobergrenze für neuen ambulanten Preis*</t>
  </si>
  <si>
    <t>Maximaler Grad der Angleichung an den stationären Preis*</t>
  </si>
  <si>
    <t>Preise und Kosten</t>
  </si>
  <si>
    <t>Kosten</t>
  </si>
  <si>
    <t xml:space="preserve">Preise </t>
  </si>
  <si>
    <t>Eingabeparameter: gegenwärtige Fallzahlen, Preise und Annahmen</t>
  </si>
  <si>
    <t>Anzahl nach Preiserhöhung ambulantisierter stationärer Leistungen</t>
  </si>
  <si>
    <t>Darf die Anzahl potentiell ambulantisierbarer stationärer Leistungen nicht überschreiten</t>
  </si>
  <si>
    <t>Anzahl ambulanter Leistungen</t>
  </si>
  <si>
    <t>Anzahl zusätzlicher ambulanter Leistungen nach Preiserhöhung</t>
  </si>
  <si>
    <t>Anzahl ambulanter Leistungen nach Preiserhöhung</t>
  </si>
  <si>
    <t>Anzahl pot. amb. stationärer Leistungen nach Preiserhöhung</t>
  </si>
  <si>
    <t>Anzahl stationärer Leistungen</t>
  </si>
  <si>
    <t>Veränderung der Gesamtleistungszahl</t>
  </si>
  <si>
    <r>
      <t xml:space="preserve">Gesamtzahl Leistungen </t>
    </r>
    <r>
      <rPr>
        <b/>
        <u/>
        <sz val="11"/>
        <color theme="1"/>
        <rFont val="Calibri"/>
        <family val="2"/>
        <scheme val="minor"/>
      </rPr>
      <t>vor</t>
    </r>
    <r>
      <rPr>
        <sz val="11"/>
        <color theme="1"/>
        <rFont val="Calibri"/>
        <family val="2"/>
        <scheme val="minor"/>
      </rPr>
      <t xml:space="preserve"> Preiserhöhung</t>
    </r>
  </si>
  <si>
    <r>
      <t xml:space="preserve">Gesamtzahl Leistungen </t>
    </r>
    <r>
      <rPr>
        <b/>
        <u/>
        <sz val="11"/>
        <color theme="1"/>
        <rFont val="Calibri"/>
        <family val="2"/>
        <scheme val="minor"/>
      </rPr>
      <t>nach</t>
    </r>
    <r>
      <rPr>
        <sz val="11"/>
        <color theme="1"/>
        <rFont val="Calibri"/>
        <family val="2"/>
        <scheme val="minor"/>
      </rPr>
      <t xml:space="preserve"> Preiserhöhung</t>
    </r>
  </si>
  <si>
    <t>Veränderung der Gesamtleistungszahl in Prozent</t>
  </si>
  <si>
    <t>Maximaler Grad der Angleichung an den stationären Preis</t>
  </si>
  <si>
    <t>Theoretische Preisobergrenze für neuen ambulanten Preis</t>
  </si>
  <si>
    <r>
      <rPr>
        <b/>
        <u/>
        <sz val="11"/>
        <color theme="1"/>
        <rFont val="Calibri"/>
        <family val="2"/>
        <scheme val="minor"/>
      </rPr>
      <t>Einheitlicher, sektorengleicher</t>
    </r>
    <r>
      <rPr>
        <sz val="11"/>
        <color theme="1"/>
        <rFont val="Calibri"/>
        <family val="2"/>
        <scheme val="minor"/>
      </rPr>
      <t xml:space="preserve"> (Durchschnitts-)Preis</t>
    </r>
  </si>
  <si>
    <r>
      <t xml:space="preserve">   davon: </t>
    </r>
    <r>
      <rPr>
        <b/>
        <u/>
        <sz val="11"/>
        <color theme="1"/>
        <rFont val="Calibri"/>
        <family val="2"/>
        <scheme val="minor"/>
      </rPr>
      <t>potentiell ambulantisierbare</t>
    </r>
    <r>
      <rPr>
        <sz val="11"/>
        <color theme="1"/>
        <rFont val="Calibri"/>
        <family val="2"/>
        <scheme val="minor"/>
      </rPr>
      <t xml:space="preserve"> stationärer Leistungen</t>
    </r>
  </si>
  <si>
    <t>Martin Rößler, Claudia Schulte, Michael Heimhardt, Uwe Repschläger &amp; Danny Wende (2023). Preissetzung bei ambulantisierbaren medizinischen Leistungen: Eine Analyse der Auswirkungen einer erhöhten ambulanten bzw. einheitlichen, sektorengleichen Vergütung. https://doi.org/ 10.30433/ePGSF.2023.001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</si>
</sst>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ed">
        <color theme="5"/>
      </left>
      <right/>
      <top style="mediumDashed">
        <color theme="5"/>
      </top>
      <bottom style="mediumDashed">
        <color theme="5"/>
      </bottom>
      <diagonal/>
    </border>
    <border>
      <left/>
      <right style="medium">
        <color indexed="64"/>
      </right>
      <top style="mediumDashed">
        <color theme="5"/>
      </top>
      <bottom style="mediumDashed">
        <color theme="5"/>
      </bottom>
      <diagonal/>
    </border>
    <border>
      <left/>
      <right/>
      <top style="mediumDashed">
        <color theme="5"/>
      </top>
      <bottom style="mediumDashed">
        <color theme="5"/>
      </bottom>
      <diagonal/>
    </border>
    <border>
      <left style="medium">
        <color indexed="64"/>
      </left>
      <right/>
      <top style="mediumDashed">
        <color theme="5"/>
      </top>
      <bottom style="mediumDashed">
        <color theme="5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Dashed">
        <color theme="5"/>
      </right>
      <top style="mediumDashed">
        <color theme="5"/>
      </top>
      <bottom style="mediumDashed">
        <color theme="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vertical="top"/>
    </xf>
    <xf numFmtId="0" fontId="5" fillId="0" borderId="1" xfId="0" applyFont="1" applyBorder="1"/>
    <xf numFmtId="0" fontId="0" fillId="0" borderId="2" xfId="0" applyBorder="1"/>
    <xf numFmtId="0" fontId="5" fillId="0" borderId="1" xfId="0" applyFont="1" applyBorder="1" applyAlignment="1">
      <alignment wrapText="1"/>
    </xf>
    <xf numFmtId="0" fontId="3" fillId="0" borderId="0" xfId="0" applyFont="1"/>
    <xf numFmtId="0" fontId="0" fillId="0" borderId="9" xfId="0" applyBorder="1"/>
    <xf numFmtId="0" fontId="0" fillId="0" borderId="10" xfId="0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1" xfId="0" applyFill="1" applyBorder="1" applyAlignment="1">
      <alignment vertical="top" wrapText="1"/>
    </xf>
    <xf numFmtId="0" fontId="0" fillId="0" borderId="3" xfId="0" applyBorder="1"/>
    <xf numFmtId="0" fontId="0" fillId="0" borderId="4" xfId="0" applyBorder="1" applyAlignment="1">
      <alignment horizontal="right"/>
    </xf>
    <xf numFmtId="164" fontId="0" fillId="0" borderId="0" xfId="2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0" fontId="3" fillId="0" borderId="11" xfId="0" applyFont="1" applyBorder="1"/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14" xfId="0" applyBorder="1" applyAlignment="1">
      <alignment vertical="top"/>
    </xf>
    <xf numFmtId="0" fontId="0" fillId="0" borderId="2" xfId="0" applyBorder="1" applyAlignment="1">
      <alignment horizontal="right"/>
    </xf>
    <xf numFmtId="0" fontId="0" fillId="3" borderId="1" xfId="0" applyFill="1" applyBorder="1"/>
    <xf numFmtId="3" fontId="0" fillId="3" borderId="2" xfId="0" applyNumberFormat="1" applyFill="1" applyBorder="1"/>
    <xf numFmtId="0" fontId="0" fillId="2" borderId="1" xfId="0" applyFill="1" applyBorder="1"/>
    <xf numFmtId="3" fontId="0" fillId="2" borderId="2" xfId="0" applyNumberFormat="1" applyFill="1" applyBorder="1"/>
    <xf numFmtId="0" fontId="0" fillId="3" borderId="5" xfId="0" applyFill="1" applyBorder="1"/>
    <xf numFmtId="164" fontId="0" fillId="3" borderId="6" xfId="2" applyNumberFormat="1" applyFont="1" applyFill="1" applyBorder="1"/>
    <xf numFmtId="0" fontId="0" fillId="0" borderId="2" xfId="0" applyBorder="1" applyAlignment="1">
      <alignment horizontal="left"/>
    </xf>
    <xf numFmtId="0" fontId="0" fillId="0" borderId="19" xfId="0" applyBorder="1" applyAlignment="1">
      <alignment horizontal="right"/>
    </xf>
    <xf numFmtId="0" fontId="0" fillId="0" borderId="10" xfId="0" applyBorder="1" applyAlignment="1">
      <alignment horizontal="left"/>
    </xf>
    <xf numFmtId="164" fontId="0" fillId="3" borderId="0" xfId="2" applyNumberFormat="1" applyFont="1" applyFill="1" applyBorder="1" applyAlignment="1">
      <alignment horizontal="right"/>
    </xf>
    <xf numFmtId="164" fontId="0" fillId="3" borderId="0" xfId="0" applyNumberFormat="1" applyFill="1" applyAlignment="1">
      <alignment horizontal="right"/>
    </xf>
    <xf numFmtId="0" fontId="0" fillId="3" borderId="3" xfId="0" applyFill="1" applyBorder="1"/>
    <xf numFmtId="44" fontId="0" fillId="3" borderId="18" xfId="0" applyNumberFormat="1" applyFill="1" applyBorder="1"/>
    <xf numFmtId="44" fontId="0" fillId="3" borderId="0" xfId="0" applyNumberFormat="1" applyFill="1" applyAlignment="1">
      <alignment horizontal="right"/>
    </xf>
    <xf numFmtId="10" fontId="0" fillId="3" borderId="16" xfId="2" applyNumberFormat="1" applyFont="1" applyFill="1" applyBorder="1" applyAlignment="1">
      <alignment horizontal="right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4" borderId="5" xfId="0" applyFill="1" applyBorder="1" applyAlignment="1">
      <alignment vertical="top" wrapText="1"/>
    </xf>
    <xf numFmtId="3" fontId="0" fillId="4" borderId="2" xfId="0" applyNumberFormat="1" applyFill="1" applyBorder="1"/>
    <xf numFmtId="0" fontId="0" fillId="4" borderId="15" xfId="0" applyFill="1" applyBorder="1" applyAlignment="1">
      <alignment vertical="top"/>
    </xf>
    <xf numFmtId="0" fontId="0" fillId="5" borderId="0" xfId="0" applyFill="1"/>
    <xf numFmtId="164" fontId="0" fillId="5" borderId="0" xfId="2" applyNumberFormat="1" applyFont="1" applyFill="1" applyBorder="1" applyAlignment="1">
      <alignment horizontal="right"/>
    </xf>
    <xf numFmtId="0" fontId="0" fillId="4" borderId="5" xfId="0" applyFill="1" applyBorder="1" applyAlignment="1">
      <alignment vertical="top"/>
    </xf>
    <xf numFmtId="3" fontId="0" fillId="2" borderId="2" xfId="0" applyNumberFormat="1" applyFill="1" applyBorder="1" applyAlignment="1" applyProtection="1">
      <alignment vertical="top"/>
      <protection locked="0"/>
    </xf>
    <xf numFmtId="3" fontId="0" fillId="2" borderId="13" xfId="0" applyNumberFormat="1" applyFill="1" applyBorder="1" applyAlignment="1" applyProtection="1">
      <alignment vertical="top"/>
      <protection locked="0"/>
    </xf>
    <xf numFmtId="3" fontId="0" fillId="4" borderId="2" xfId="0" applyNumberFormat="1" applyFill="1" applyBorder="1" applyAlignment="1" applyProtection="1">
      <alignment vertical="top"/>
      <protection locked="0"/>
    </xf>
    <xf numFmtId="44" fontId="0" fillId="2" borderId="2" xfId="1" applyFont="1" applyFill="1" applyBorder="1" applyAlignment="1" applyProtection="1">
      <alignment vertical="top"/>
      <protection locked="0"/>
    </xf>
    <xf numFmtId="44" fontId="0" fillId="4" borderId="6" xfId="1" applyFont="1" applyFill="1" applyBorder="1" applyAlignment="1" applyProtection="1">
      <alignment vertical="top"/>
      <protection locked="0"/>
    </xf>
    <xf numFmtId="44" fontId="0" fillId="4" borderId="2" xfId="1" applyFont="1" applyFill="1" applyBorder="1" applyAlignment="1" applyProtection="1">
      <alignment horizontal="right"/>
      <protection locked="0"/>
    </xf>
    <xf numFmtId="3" fontId="0" fillId="4" borderId="6" xfId="0" applyNumberFormat="1" applyFill="1" applyBorder="1" applyAlignment="1" applyProtection="1">
      <alignment vertical="top"/>
      <protection locked="0"/>
    </xf>
    <xf numFmtId="3" fontId="0" fillId="4" borderId="20" xfId="0" applyNumberFormat="1" applyFill="1" applyBorder="1" applyAlignment="1" applyProtection="1">
      <alignment vertical="top"/>
      <protection locked="0"/>
    </xf>
    <xf numFmtId="0" fontId="6" fillId="0" borderId="0" xfId="0" applyFont="1" applyAlignment="1">
      <alignment vertical="top"/>
    </xf>
    <xf numFmtId="0" fontId="0" fillId="0" borderId="0" xfId="0" applyFill="1" applyBorder="1" applyAlignment="1">
      <alignment vertical="top"/>
    </xf>
    <xf numFmtId="3" fontId="0" fillId="0" borderId="0" xfId="0" applyNumberFormat="1" applyFill="1" applyBorder="1" applyAlignment="1" applyProtection="1">
      <alignment vertical="top"/>
      <protection locked="0"/>
    </xf>
    <xf numFmtId="0" fontId="0" fillId="0" borderId="0" xfId="0" applyBorder="1"/>
    <xf numFmtId="0" fontId="0" fillId="0" borderId="0" xfId="0" applyBorder="1" applyAlignment="1">
      <alignment vertical="top"/>
    </xf>
    <xf numFmtId="0" fontId="6" fillId="0" borderId="0" xfId="0" applyFont="1" applyBorder="1" applyAlignment="1">
      <alignment vertical="top"/>
    </xf>
    <xf numFmtId="0" fontId="0" fillId="2" borderId="12" xfId="0" applyFill="1" applyBorder="1" applyAlignment="1">
      <alignment horizontal="left" vertical="top" wrapText="1"/>
    </xf>
    <xf numFmtId="44" fontId="0" fillId="3" borderId="2" xfId="1" applyFont="1" applyFill="1" applyBorder="1" applyAlignment="1" applyProtection="1">
      <alignment horizontal="right"/>
      <protection locked="0"/>
    </xf>
    <xf numFmtId="0" fontId="0" fillId="0" borderId="10" xfId="0" applyFont="1" applyBorder="1" applyAlignment="1">
      <alignment horizontal="right"/>
    </xf>
    <xf numFmtId="0" fontId="0" fillId="3" borderId="5" xfId="0" applyFill="1" applyBorder="1" applyAlignment="1">
      <alignment vertical="top"/>
    </xf>
    <xf numFmtId="3" fontId="0" fillId="3" borderId="6" xfId="0" applyNumberFormat="1" applyFill="1" applyBorder="1" applyAlignment="1" applyProtection="1">
      <alignment vertical="top"/>
      <protection locked="0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17" xfId="0" applyFont="1" applyBorder="1" applyAlignment="1">
      <alignment horizontal="center"/>
    </xf>
    <xf numFmtId="0" fontId="0" fillId="0" borderId="0" xfId="0" applyAlignment="1">
      <alignment wrapText="1"/>
    </xf>
  </cellXfs>
  <cellStyles count="3">
    <cellStyle name="Prozent" xfId="2" builtinId="5"/>
    <cellStyle name="Standard" xfId="0" builtinId="0"/>
    <cellStyle name="Währung" xfId="1" builtinId="4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381000</xdr:colOff>
      <xdr:row>5</xdr:row>
      <xdr:rowOff>1089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19725" cy="953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showGridLines="0" zoomScale="110" zoomScaleNormal="110" workbookViewId="0">
      <selection activeCell="C32" sqref="C32"/>
    </sheetView>
  </sheetViews>
  <sheetFormatPr baseColWidth="10" defaultRowHeight="15" x14ac:dyDescent="0.25"/>
  <cols>
    <col min="1" max="1" width="3.7109375" customWidth="1"/>
    <col min="2" max="2" width="55.140625" customWidth="1"/>
    <col min="3" max="3" width="21.7109375" customWidth="1"/>
    <col min="4" max="4" width="5.140625" customWidth="1"/>
    <col min="5" max="5" width="60.7109375" customWidth="1"/>
    <col min="6" max="6" width="21.85546875" style="10" customWidth="1"/>
    <col min="7" max="7" width="19" customWidth="1"/>
  </cols>
  <sheetData>
    <row r="1" spans="2:7" s="6" customFormat="1" ht="21" x14ac:dyDescent="0.35">
      <c r="B1" s="6" t="s">
        <v>24</v>
      </c>
      <c r="F1" s="9"/>
    </row>
    <row r="2" spans="2:7" s="1" customFormat="1" ht="9.9499999999999993" customHeight="1" thickBot="1" x14ac:dyDescent="0.4">
      <c r="F2" s="9"/>
    </row>
    <row r="3" spans="2:7" ht="15.75" thickBot="1" x14ac:dyDescent="0.3">
      <c r="B3" s="63" t="s">
        <v>7</v>
      </c>
      <c r="C3" s="64"/>
    </row>
    <row r="4" spans="2:7" ht="15.75" thickBot="1" x14ac:dyDescent="0.3">
      <c r="B4" s="7" t="s">
        <v>0</v>
      </c>
      <c r="C4" s="8" t="s">
        <v>1</v>
      </c>
      <c r="E4" s="63" t="s">
        <v>2</v>
      </c>
      <c r="F4" s="64"/>
    </row>
    <row r="5" spans="2:7" s="2" customFormat="1" ht="17.649999999999999" customHeight="1" x14ac:dyDescent="0.25">
      <c r="B5" s="3" t="s">
        <v>3</v>
      </c>
      <c r="C5" s="4"/>
      <c r="D5"/>
      <c r="E5" s="12" t="s">
        <v>0</v>
      </c>
      <c r="F5" s="13" t="s">
        <v>1</v>
      </c>
      <c r="G5" s="10"/>
    </row>
    <row r="6" spans="2:7" s="2" customFormat="1" ht="14.65" customHeight="1" thickBot="1" x14ac:dyDescent="0.3">
      <c r="B6" s="11" t="s">
        <v>31</v>
      </c>
      <c r="C6" s="44">
        <v>50000</v>
      </c>
      <c r="E6" s="36" t="s">
        <v>8</v>
      </c>
      <c r="F6" s="49">
        <v>300</v>
      </c>
    </row>
    <row r="7" spans="2:7" ht="15" customHeight="1" thickBot="1" x14ac:dyDescent="0.3">
      <c r="B7" s="58" t="s">
        <v>39</v>
      </c>
      <c r="C7" s="45">
        <v>15000</v>
      </c>
      <c r="D7" s="19"/>
      <c r="E7" s="40" t="s">
        <v>25</v>
      </c>
      <c r="F7" s="51">
        <v>7500</v>
      </c>
      <c r="G7" s="52" t="s">
        <v>26</v>
      </c>
    </row>
    <row r="8" spans="2:7" ht="15.75" thickBot="1" x14ac:dyDescent="0.3">
      <c r="B8" s="37" t="s">
        <v>27</v>
      </c>
      <c r="C8" s="46">
        <v>10000</v>
      </c>
      <c r="E8" s="43" t="s">
        <v>28</v>
      </c>
      <c r="F8" s="50">
        <v>1000</v>
      </c>
    </row>
    <row r="9" spans="2:7" x14ac:dyDescent="0.25">
      <c r="B9" s="5" t="s">
        <v>4</v>
      </c>
      <c r="C9" s="4"/>
    </row>
    <row r="10" spans="2:7" x14ac:dyDescent="0.25">
      <c r="B10" s="11" t="s">
        <v>5</v>
      </c>
      <c r="C10" s="47">
        <v>400</v>
      </c>
    </row>
    <row r="11" spans="2:7" ht="15.75" thickBot="1" x14ac:dyDescent="0.3">
      <c r="B11" s="38" t="s">
        <v>6</v>
      </c>
      <c r="C11" s="48">
        <v>200</v>
      </c>
    </row>
    <row r="13" spans="2:7" s="17" customFormat="1" ht="21" x14ac:dyDescent="0.35">
      <c r="B13" s="16" t="s">
        <v>9</v>
      </c>
      <c r="F13" s="18"/>
    </row>
    <row r="14" spans="2:7" ht="9.9499999999999993" customHeight="1" thickBot="1" x14ac:dyDescent="0.4">
      <c r="B14" s="6"/>
    </row>
    <row r="15" spans="2:7" ht="15.75" thickBot="1" x14ac:dyDescent="0.3">
      <c r="B15" s="63" t="s">
        <v>3</v>
      </c>
      <c r="C15" s="64"/>
      <c r="E15" s="63" t="s">
        <v>21</v>
      </c>
      <c r="F15" s="69"/>
      <c r="G15" s="64"/>
    </row>
    <row r="16" spans="2:7" x14ac:dyDescent="0.25">
      <c r="B16" s="7" t="s">
        <v>10</v>
      </c>
      <c r="C16" s="8" t="s">
        <v>1</v>
      </c>
      <c r="E16" s="7" t="s">
        <v>10</v>
      </c>
      <c r="F16" s="28" t="s">
        <v>1</v>
      </c>
      <c r="G16" s="29" t="s">
        <v>18</v>
      </c>
    </row>
    <row r="17" spans="2:7" x14ac:dyDescent="0.25">
      <c r="B17" s="3" t="s">
        <v>16</v>
      </c>
      <c r="C17" s="20"/>
      <c r="E17" s="3" t="s">
        <v>23</v>
      </c>
      <c r="G17" s="27"/>
    </row>
    <row r="18" spans="2:7" x14ac:dyDescent="0.25">
      <c r="B18" s="21" t="s">
        <v>33</v>
      </c>
      <c r="C18" s="22">
        <f>C6+C8</f>
        <v>60000</v>
      </c>
      <c r="E18" s="21" t="s">
        <v>11</v>
      </c>
      <c r="F18" s="30">
        <f>(F6-C11)/(C10-C11)</f>
        <v>0.5</v>
      </c>
      <c r="G18" s="65" t="str">
        <f>IF(F6&gt;F20,"Theoretische Preisobergrenze überschritten","Theoretische Preisobergrenze nicht überschritten")</f>
        <v>Theoretische Preisobergrenze nicht überschritten</v>
      </c>
    </row>
    <row r="19" spans="2:7" x14ac:dyDescent="0.25">
      <c r="B19" s="3" t="s">
        <v>17</v>
      </c>
      <c r="C19" s="4"/>
      <c r="E19" s="21" t="s">
        <v>20</v>
      </c>
      <c r="F19" s="31">
        <f>1/(C7+C8+F8)*(C7-C11/(C10-C11)*F8)</f>
        <v>0.53846153846153844</v>
      </c>
      <c r="G19" s="65"/>
    </row>
    <row r="20" spans="2:7" x14ac:dyDescent="0.25">
      <c r="B20" s="23" t="s">
        <v>30</v>
      </c>
      <c r="C20" s="24">
        <f>C7-F7</f>
        <v>7500</v>
      </c>
      <c r="E20" s="32" t="s">
        <v>19</v>
      </c>
      <c r="F20" s="33">
        <f>ROUNDDOWN(C10*F19+(1-F19)*C11,2)</f>
        <v>307.69</v>
      </c>
      <c r="G20" s="66"/>
    </row>
    <row r="21" spans="2:7" x14ac:dyDescent="0.25">
      <c r="B21" s="36" t="s">
        <v>29</v>
      </c>
      <c r="C21" s="39">
        <f>C8+F8+F7</f>
        <v>18500</v>
      </c>
      <c r="E21" s="3" t="s">
        <v>22</v>
      </c>
      <c r="G21" s="4"/>
    </row>
    <row r="22" spans="2:7" ht="14.25" customHeight="1" x14ac:dyDescent="0.25">
      <c r="B22" s="21" t="s">
        <v>34</v>
      </c>
      <c r="C22" s="22">
        <f>F8+C18</f>
        <v>61000</v>
      </c>
      <c r="E22" s="21" t="s">
        <v>12</v>
      </c>
      <c r="F22" s="34">
        <f>C6*C10+C8*C11</f>
        <v>22000000</v>
      </c>
      <c r="G22" s="67" t="str">
        <f>IF(F25&gt;0,"Erhöhung der Gesamtkosten","Reduktion der Gesamtkosten")</f>
        <v>Erhöhung der Gesamtkosten</v>
      </c>
    </row>
    <row r="23" spans="2:7" ht="15.75" thickBot="1" x14ac:dyDescent="0.3">
      <c r="B23" s="25" t="s">
        <v>35</v>
      </c>
      <c r="C23" s="26">
        <f>C22/C18-1</f>
        <v>1.6666666666666607E-2</v>
      </c>
      <c r="E23" s="21" t="s">
        <v>13</v>
      </c>
      <c r="F23" s="34">
        <f>(C6-F7)*C10+C21*F6</f>
        <v>22550000</v>
      </c>
      <c r="G23" s="67"/>
    </row>
    <row r="24" spans="2:7" x14ac:dyDescent="0.25">
      <c r="E24" s="21" t="s">
        <v>14</v>
      </c>
      <c r="F24" s="34">
        <f>F23-F22</f>
        <v>550000</v>
      </c>
      <c r="G24" s="67"/>
    </row>
    <row r="25" spans="2:7" ht="15.75" thickBot="1" x14ac:dyDescent="0.3">
      <c r="E25" s="25" t="s">
        <v>15</v>
      </c>
      <c r="F25" s="35">
        <f>F24/F22</f>
        <v>2.5000000000000001E-2</v>
      </c>
      <c r="G25" s="68"/>
    </row>
    <row r="26" spans="2:7" x14ac:dyDescent="0.25">
      <c r="E26" t="str">
        <f>"*gilt bei vollständiger Ambulantisierung aller "&amp;C7&amp;" potentiell ambulantisierbaren stationären Leistungen"</f>
        <v>*gilt bei vollständiger Ambulantisierung aller 15000 potentiell ambulantisierbaren stationären Leistungen</v>
      </c>
      <c r="F26" s="15"/>
    </row>
    <row r="27" spans="2:7" x14ac:dyDescent="0.25">
      <c r="F27" s="14"/>
    </row>
  </sheetData>
  <sheetProtection sheet="1" objects="1" scenarios="1"/>
  <mergeCells count="6">
    <mergeCell ref="B3:C3"/>
    <mergeCell ref="E4:F4"/>
    <mergeCell ref="G18:G20"/>
    <mergeCell ref="G22:G25"/>
    <mergeCell ref="B15:C15"/>
    <mergeCell ref="E15:G15"/>
  </mergeCells>
  <conditionalFormatting sqref="G22">
    <cfRule type="containsText" dxfId="7" priority="4" operator="containsText" text="Reduktion der Gesamtkosten">
      <formula>NOT(ISERROR(SEARCH("Reduktion der Gesamtkosten",G22)))</formula>
    </cfRule>
    <cfRule type="containsText" dxfId="6" priority="6" operator="containsText" text="Erhöhung der Gesamtkosten">
      <formula>NOT(ISERROR(SEARCH("Erhöhung der Gesamtkosten",G22)))</formula>
    </cfRule>
  </conditionalFormatting>
  <conditionalFormatting sqref="G18">
    <cfRule type="containsText" dxfId="5" priority="1" operator="containsText" text="Theoretische Preisobergrenze nicht überschritten">
      <formula>NOT(ISERROR(SEARCH("Theoretische Preisobergrenze nicht überschritten",G18)))</formula>
    </cfRule>
    <cfRule type="containsText" dxfId="4" priority="3" operator="containsText" text="Theoretische Preisobergrenze überschritten">
      <formula>NOT(ISERROR(SEARCH("Theoretische Preisobergrenze überschritten",G18)))</formula>
    </cfRule>
  </conditionalFormatting>
  <dataValidations count="5">
    <dataValidation type="whole" allowBlank="1" showInputMessage="1" showErrorMessage="1" sqref="F8 C8">
      <formula1>0</formula1>
      <formula2>9.99999999999999E+22</formula2>
    </dataValidation>
    <dataValidation type="decimal" allowBlank="1" showInputMessage="1" showErrorMessage="1" sqref="F6 C10:C11">
      <formula1>0</formula1>
      <formula2>9.99999999999999E+22</formula2>
    </dataValidation>
    <dataValidation type="whole" allowBlank="1" showInputMessage="1" showErrorMessage="1" sqref="C7">
      <formula1>0</formula1>
      <formula2>9.99999999999999E+27</formula2>
    </dataValidation>
    <dataValidation type="custom" allowBlank="1" showInputMessage="1" showErrorMessage="1" sqref="F7">
      <formula1>AND(F7&gt;=0,F7&lt;=C7)</formula1>
    </dataValidation>
    <dataValidation type="whole" allowBlank="1" showInputMessage="1" showErrorMessage="1" sqref="C6">
      <formula1>0</formula1>
      <formula2>9.99999999999999E+28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showGridLines="0" zoomScale="110" zoomScaleNormal="110" workbookViewId="0">
      <selection activeCell="E18" sqref="E18"/>
    </sheetView>
  </sheetViews>
  <sheetFormatPr baseColWidth="10" defaultRowHeight="15" x14ac:dyDescent="0.25"/>
  <cols>
    <col min="1" max="1" width="3.7109375" customWidth="1"/>
    <col min="2" max="2" width="55.140625" customWidth="1"/>
    <col min="3" max="3" width="21.7109375" customWidth="1"/>
    <col min="4" max="4" width="19.28515625" customWidth="1"/>
    <col min="5" max="5" width="60.7109375" customWidth="1"/>
    <col min="6" max="6" width="21.85546875" style="10" customWidth="1"/>
    <col min="7" max="7" width="19" customWidth="1"/>
  </cols>
  <sheetData>
    <row r="1" spans="2:7" s="6" customFormat="1" ht="21" x14ac:dyDescent="0.35">
      <c r="B1" s="6" t="s">
        <v>24</v>
      </c>
      <c r="F1" s="9"/>
    </row>
    <row r="2" spans="2:7" s="1" customFormat="1" ht="9.9499999999999993" customHeight="1" thickBot="1" x14ac:dyDescent="0.4">
      <c r="F2" s="9"/>
    </row>
    <row r="3" spans="2:7" s="1" customFormat="1" ht="17.25" customHeight="1" thickBot="1" x14ac:dyDescent="0.4">
      <c r="B3" s="63" t="s">
        <v>7</v>
      </c>
      <c r="C3" s="64"/>
    </row>
    <row r="4" spans="2:7" ht="15.75" thickBot="1" x14ac:dyDescent="0.3">
      <c r="B4" s="7" t="s">
        <v>0</v>
      </c>
      <c r="C4" s="8" t="s">
        <v>1</v>
      </c>
      <c r="E4" s="63" t="s">
        <v>2</v>
      </c>
      <c r="F4" s="64"/>
    </row>
    <row r="5" spans="2:7" x14ac:dyDescent="0.25">
      <c r="B5" s="3" t="s">
        <v>3</v>
      </c>
      <c r="C5" s="4"/>
      <c r="E5" s="7" t="s">
        <v>0</v>
      </c>
      <c r="F5" s="60" t="s">
        <v>1</v>
      </c>
      <c r="G5" s="10"/>
    </row>
    <row r="6" spans="2:7" s="2" customFormat="1" ht="17.649999999999999" customHeight="1" x14ac:dyDescent="0.25">
      <c r="B6" s="11" t="s">
        <v>31</v>
      </c>
      <c r="C6" s="44">
        <v>50000</v>
      </c>
      <c r="E6" s="21" t="s">
        <v>38</v>
      </c>
      <c r="F6" s="59">
        <v>300</v>
      </c>
    </row>
    <row r="7" spans="2:7" s="2" customFormat="1" ht="14.65" customHeight="1" thickBot="1" x14ac:dyDescent="0.3">
      <c r="B7" s="37" t="s">
        <v>27</v>
      </c>
      <c r="C7" s="46">
        <v>10000</v>
      </c>
      <c r="D7" s="56"/>
      <c r="E7" s="61" t="s">
        <v>32</v>
      </c>
      <c r="F7" s="62">
        <v>0</v>
      </c>
      <c r="G7" s="57"/>
    </row>
    <row r="8" spans="2:7" x14ac:dyDescent="0.25">
      <c r="B8" s="5" t="s">
        <v>4</v>
      </c>
      <c r="C8" s="4"/>
      <c r="D8" s="55"/>
      <c r="E8" s="53"/>
      <c r="F8" s="54"/>
      <c r="G8" s="55"/>
    </row>
    <row r="9" spans="2:7" x14ac:dyDescent="0.25">
      <c r="B9" s="11" t="s">
        <v>5</v>
      </c>
      <c r="C9" s="47">
        <v>400</v>
      </c>
      <c r="E9" s="41"/>
      <c r="F9" s="42"/>
    </row>
    <row r="10" spans="2:7" ht="15.75" thickBot="1" x14ac:dyDescent="0.3">
      <c r="B10" s="38" t="s">
        <v>6</v>
      </c>
      <c r="C10" s="48">
        <v>200</v>
      </c>
    </row>
    <row r="13" spans="2:7" s="17" customFormat="1" ht="21" x14ac:dyDescent="0.35">
      <c r="B13" s="16" t="s">
        <v>9</v>
      </c>
      <c r="F13" s="18"/>
    </row>
    <row r="14" spans="2:7" ht="9.9499999999999993" customHeight="1" thickBot="1" x14ac:dyDescent="0.4">
      <c r="B14" s="6"/>
    </row>
    <row r="15" spans="2:7" ht="15.75" thickBot="1" x14ac:dyDescent="0.3">
      <c r="B15" s="63" t="s">
        <v>21</v>
      </c>
      <c r="C15" s="69"/>
      <c r="D15" s="64"/>
    </row>
    <row r="16" spans="2:7" x14ac:dyDescent="0.25">
      <c r="B16" s="7" t="s">
        <v>10</v>
      </c>
      <c r="C16" s="28"/>
      <c r="D16" s="29" t="s">
        <v>18</v>
      </c>
    </row>
    <row r="17" spans="2:6" x14ac:dyDescent="0.25">
      <c r="B17" s="3" t="s">
        <v>23</v>
      </c>
      <c r="C17" s="10"/>
      <c r="D17" s="27"/>
    </row>
    <row r="18" spans="2:6" x14ac:dyDescent="0.25">
      <c r="B18" s="21" t="s">
        <v>11</v>
      </c>
      <c r="C18" s="30">
        <f>(F6-C10)/(C9-C10)</f>
        <v>0.5</v>
      </c>
      <c r="D18" s="65" t="str">
        <f>IF(F6&gt;C20,"Theoretische Preisobergrenze überschritten","Theoretische Preisobergrenze nicht überschritten")</f>
        <v>Theoretische Preisobergrenze nicht überschritten</v>
      </c>
    </row>
    <row r="19" spans="2:6" x14ac:dyDescent="0.25">
      <c r="B19" s="21" t="s">
        <v>36</v>
      </c>
      <c r="C19" s="31">
        <f>1/(C6+C7+F7)*(C6-F7*C10/(C9-C10))</f>
        <v>0.83333333333333337</v>
      </c>
      <c r="D19" s="65"/>
    </row>
    <row r="20" spans="2:6" x14ac:dyDescent="0.25">
      <c r="B20" s="32" t="s">
        <v>37</v>
      </c>
      <c r="C20" s="33">
        <f>ROUNDDOWN(C9*C19+(1-C19)*C10,2)</f>
        <v>366.66</v>
      </c>
      <c r="D20" s="66"/>
    </row>
    <row r="21" spans="2:6" x14ac:dyDescent="0.25">
      <c r="B21" s="3" t="s">
        <v>22</v>
      </c>
      <c r="C21" s="10"/>
      <c r="D21" s="4"/>
    </row>
    <row r="22" spans="2:6" ht="14.25" customHeight="1" x14ac:dyDescent="0.25">
      <c r="B22" s="21" t="s">
        <v>12</v>
      </c>
      <c r="C22" s="34">
        <f>C6*C9+C7*C10</f>
        <v>22000000</v>
      </c>
      <c r="D22" s="67" t="str">
        <f>IF(C25&gt;0,"Erhöhung der Gesamtkosten","Reduktion der Gesamtkosten")</f>
        <v>Reduktion der Gesamtkosten</v>
      </c>
    </row>
    <row r="23" spans="2:6" x14ac:dyDescent="0.25">
      <c r="B23" s="21" t="s">
        <v>13</v>
      </c>
      <c r="C23" s="34">
        <f>F6*(C6+C7+F7)</f>
        <v>18000000</v>
      </c>
      <c r="D23" s="67"/>
    </row>
    <row r="24" spans="2:6" x14ac:dyDescent="0.25">
      <c r="B24" s="21" t="s">
        <v>14</v>
      </c>
      <c r="C24" s="34">
        <f>C23-C22</f>
        <v>-4000000</v>
      </c>
      <c r="D24" s="67"/>
    </row>
    <row r="25" spans="2:6" ht="15.75" thickBot="1" x14ac:dyDescent="0.3">
      <c r="B25" s="25" t="s">
        <v>15</v>
      </c>
      <c r="C25" s="35">
        <f>C24/C22</f>
        <v>-0.18181818181818182</v>
      </c>
      <c r="D25" s="68"/>
    </row>
    <row r="26" spans="2:6" x14ac:dyDescent="0.25">
      <c r="F26" s="15"/>
    </row>
    <row r="27" spans="2:6" x14ac:dyDescent="0.25">
      <c r="F27" s="14"/>
    </row>
  </sheetData>
  <sheetProtection sheet="1" objects="1" scenarios="1"/>
  <mergeCells count="5">
    <mergeCell ref="B3:C3"/>
    <mergeCell ref="E4:F4"/>
    <mergeCell ref="B15:D15"/>
    <mergeCell ref="D18:D20"/>
    <mergeCell ref="D22:D25"/>
  </mergeCells>
  <conditionalFormatting sqref="D22">
    <cfRule type="containsText" dxfId="3" priority="3" operator="containsText" text="Reduktion der Gesamtkosten">
      <formula>NOT(ISERROR(SEARCH("Reduktion der Gesamtkosten",D22)))</formula>
    </cfRule>
    <cfRule type="containsText" dxfId="2" priority="4" operator="containsText" text="Erhöhung der Gesamtkosten">
      <formula>NOT(ISERROR(SEARCH("Erhöhung der Gesamtkosten",D22)))</formula>
    </cfRule>
  </conditionalFormatting>
  <conditionalFormatting sqref="D18">
    <cfRule type="containsText" dxfId="1" priority="1" operator="containsText" text="Theoretische Preisobergrenze nicht überschritten">
      <formula>NOT(ISERROR(SEARCH("Theoretische Preisobergrenze nicht überschritten",D18)))</formula>
    </cfRule>
    <cfRule type="containsText" dxfId="0" priority="2" operator="containsText" text="Theoretische Preisobergrenze überschritten">
      <formula>NOT(ISERROR(SEARCH("Theoretische Preisobergrenze überschritten",D18)))</formula>
    </cfRule>
  </conditionalFormatting>
  <dataValidations count="4">
    <dataValidation type="decimal" allowBlank="1" showInputMessage="1" showErrorMessage="1" sqref="C9:C10 F6">
      <formula1>0</formula1>
      <formula2>9.99999999999999E+22</formula2>
    </dataValidation>
    <dataValidation type="whole" allowBlank="1" showInputMessage="1" showErrorMessage="1" sqref="F8 C7">
      <formula1>0</formula1>
      <formula2>9.99999999999999E+22</formula2>
    </dataValidation>
    <dataValidation type="whole" allowBlank="1" showInputMessage="1" showErrorMessage="1" sqref="C6">
      <formula1>0</formula1>
      <formula2>9.99999999999999E+28</formula2>
    </dataValidation>
    <dataValidation type="custom" allowBlank="1" showInputMessage="1" showErrorMessage="1" sqref="F7">
      <formula1>F7&gt;=-(C6+C7)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"/>
  <sheetViews>
    <sheetView tabSelected="1" workbookViewId="0">
      <selection activeCell="A19" sqref="A19"/>
    </sheetView>
  </sheetViews>
  <sheetFormatPr baseColWidth="10" defaultRowHeight="15" x14ac:dyDescent="0.25"/>
  <cols>
    <col min="1" max="1" width="64.140625" customWidth="1"/>
  </cols>
  <sheetData>
    <row r="9" spans="1:1" ht="81.75" customHeight="1" x14ac:dyDescent="0.25">
      <c r="A9" s="70" t="s">
        <v>40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A) Erhöhung ambulante Vergütung</vt:lpstr>
      <vt:lpstr>B) Einheitliche Vergütung</vt:lpstr>
      <vt:lpstr>Quelle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2022-12-29T12:46:35Z</dcterms:created>
  <dcterms:modified xsi:type="dcterms:W3CDTF">2023-01-16T11:58:12Z</dcterms:modified>
</cp:coreProperties>
</file>